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T:\Business Office Shared\ARP\"/>
    </mc:Choice>
  </mc:AlternateContent>
  <xr:revisionPtr revIDLastSave="0" documentId="13_ncr:1_{DC188DB3-2D0E-4DA6-B346-951657439547}" xr6:coauthVersionLast="36" xr6:coauthVersionMax="36" xr10:uidLastSave="{00000000-0000-0000-0000-000000000000}"/>
  <bookViews>
    <workbookView xWindow="0" yWindow="0" windowWidth="28800" windowHeight="11625" xr2:uid="{6E54C9C0-5017-474F-9256-5AB87ECCA481}"/>
  </bookViews>
  <sheets>
    <sheet name="Sheet1" sheetId="1" r:id="rId1"/>
  </sheets>
  <definedNames>
    <definedName name="_xlnm.Print_Area" localSheetId="0">Sheet1!$A$1:$E$41</definedName>
    <definedName name="_xlnm.Print_Titles" localSheetId="0">Sheet1!$1:$6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2" i="1" l="1"/>
  <c r="E40" i="1" l="1"/>
  <c r="D40" i="1"/>
  <c r="C41" i="1" l="1"/>
  <c r="E41" i="1"/>
  <c r="D41" i="1"/>
  <c r="D31" i="1"/>
  <c r="E31" i="1"/>
  <c r="D33" i="1"/>
  <c r="D32" i="1"/>
  <c r="D30" i="1"/>
  <c r="D12" i="1"/>
  <c r="D29" i="1"/>
  <c r="D26" i="1"/>
  <c r="D25" i="1"/>
  <c r="D23" i="1"/>
  <c r="D22" i="1"/>
  <c r="D21" i="1"/>
  <c r="D20" i="1"/>
  <c r="D19" i="1"/>
  <c r="D18" i="1"/>
  <c r="D17" i="1"/>
  <c r="E13" i="1"/>
  <c r="D13" i="1"/>
  <c r="E12" i="1"/>
  <c r="D10" i="1" l="1"/>
</calcChain>
</file>

<file path=xl/sharedStrings.xml><?xml version="1.0" encoding="utf-8"?>
<sst xmlns="http://schemas.openxmlformats.org/spreadsheetml/2006/main" count="77" uniqueCount="72">
  <si>
    <t>Provider of Services</t>
  </si>
  <si>
    <t>Houghton Miffler Harcourt</t>
  </si>
  <si>
    <t xml:space="preserve">Amplify English Language Arts </t>
  </si>
  <si>
    <t>Mental Health Advocates of WNY</t>
  </si>
  <si>
    <t>Math And Movement</t>
  </si>
  <si>
    <t>HOGHOL</t>
  </si>
  <si>
    <t>National Federation for Just Communities</t>
  </si>
  <si>
    <t>Description of Change</t>
  </si>
  <si>
    <t>$ Change</t>
  </si>
  <si>
    <t>New Amt</t>
  </si>
  <si>
    <t>Reduced actual training needed to 5 days @ $750 / day</t>
  </si>
  <si>
    <t>No Change</t>
  </si>
  <si>
    <t>Sessions are $2,250 ea, estimated at $3,067 (part of cost was supplies purchsed separately)</t>
  </si>
  <si>
    <t>Reduced availability actual 21/22 contract $12,200, 22/23 and 23/24 estimated 20,00 ea yr</t>
  </si>
  <si>
    <t>Pyramid Model Traing Districtwide $7,500/yr for 2 years</t>
  </si>
  <si>
    <t>Training not to repeat in 22/23 and 23/24.  Red 12 x 30-minute virtual sessions $600 ea, 4 hour training sessions $4,200 ea</t>
  </si>
  <si>
    <t>Playworks Instructional training $36,000/yr 21/33 - 23/24</t>
  </si>
  <si>
    <t>Research Foundation at SUNY Trauma Informed Care $8,904/yr 1, $10,000 yrs 2-3</t>
  </si>
  <si>
    <t>PLC Professional Learning Centers staff developers PD $2,700/day 28 days 22-23-23/24</t>
  </si>
  <si>
    <t>Native Language Services</t>
  </si>
  <si>
    <t>Bi-lingual faily advocacy and intervention services $3,750 @ 4 locations</t>
  </si>
  <si>
    <t>Teaching Strategies</t>
  </si>
  <si>
    <t>Niagara University</t>
  </si>
  <si>
    <t xml:space="preserve"> Pre-K teacher professional development and consulting.  $17,000 annual contract</t>
  </si>
  <si>
    <t>Pyramid Consultants</t>
  </si>
  <si>
    <t xml:space="preserve"> ELL Literacy Outreach program $35,000 1 year</t>
  </si>
  <si>
    <t>Niagara Alliance for Restorative Justices</t>
  </si>
  <si>
    <t>Student relationship workshops for restorative practices.  Six (6) weeks sessions @ $2,100 ea</t>
  </si>
  <si>
    <t>New Hope Baptist Church</t>
  </si>
  <si>
    <t xml:space="preserve">SEL and Academic support services summer and after school sessions $900/session 30 sessions </t>
  </si>
  <si>
    <t>Marion Denny Leonard</t>
  </si>
  <si>
    <t>Math Intervention Program training and support $1,500/day for 16 days</t>
  </si>
  <si>
    <t>Playworks</t>
  </si>
  <si>
    <t>Research Foundation at SUNY</t>
  </si>
  <si>
    <t>Winsor Learning</t>
  </si>
  <si>
    <t>Early Literacy Intervention strategy training $550/session 10 sessions</t>
  </si>
  <si>
    <t>Marsha McWilson</t>
  </si>
  <si>
    <t>Kingdom Transformation</t>
  </si>
  <si>
    <t>Ann Elise</t>
  </si>
  <si>
    <t>afterschool SEL mentoring $12,000/yr 21/22 - 23/24</t>
  </si>
  <si>
    <t xml:space="preserve"> "Best Self" student self esteem workshops $15,000/yr 2 years</t>
  </si>
  <si>
    <t>Elementary Math training $2,800/yr 3 years</t>
  </si>
  <si>
    <t>PLC</t>
  </si>
  <si>
    <t>E-Sports program development 2022 - 2023</t>
  </si>
  <si>
    <t>Niagara Falls Boys and Girls Club</t>
  </si>
  <si>
    <t>Planning and implementation of summer Elementary Learning Program 22/23 - 23/24 $45,000/yr</t>
  </si>
  <si>
    <t>Aries Transportation</t>
  </si>
  <si>
    <t>Services est $275/trip 2,000 trips 21/22 - 23/24</t>
  </si>
  <si>
    <t>Clark Patterson Lee (CPL)  estimate</t>
  </si>
  <si>
    <t>Buffalo Construction Consultants estimate</t>
  </si>
  <si>
    <t>Wayfare Sports Floors (estimate)</t>
  </si>
  <si>
    <t>NFHS Chiller Replacement scope increase. 1250 Ton Modular chiller system including the following components and demo of existing
chiller 1,912,500
Replacement of existing cooling tower with closed circuit fluid coolers and demo of existing
cooling towers 1,500,000
Replace all pumps associated with system, including (2) condenser water and (2) chilled
water circulation pumps 650,000
Replace all chilled water accessories including expansion tank, separator, and all associated
controls. 375,000
Arch/Engineering Design Fee 337,500
Construction Management Fee 225,000
Total 5,000,000</t>
  </si>
  <si>
    <t>Parkitects - Landscape Strucures</t>
  </si>
  <si>
    <t>NSS Playground - increase due to demo of concrete and site prep work added to contract</t>
  </si>
  <si>
    <t>NSS Playground - reduction - site work performed by playground company, design fee only expended</t>
  </si>
  <si>
    <t>NSS Playground - reduced - all services performed NYS contract no CM used</t>
  </si>
  <si>
    <t>NFHS gymnasium floor refinished in-house, Wayfare not used</t>
  </si>
  <si>
    <t xml:space="preserve">Clark Patterson Lee (CPL) </t>
  </si>
  <si>
    <t>NFHS AHU UPGRADES - (2) 20,000 CFM AHUS Upgrade of existing filters from MERV 11 to MERV 13 210,000
Replacement of two steam heating coils (One in each unit) 550,000
Replacement of two chilled water cooling coils (One in each unit) 571,250
Arch/Engineering Design Fee 101,250
Construction Management Fee 67,500
Total 1,500,000</t>
  </si>
  <si>
    <t>Project # 5880-21-1965</t>
  </si>
  <si>
    <t>Original FS-10 Amount</t>
  </si>
  <si>
    <t>KALFAS ELEMENTARY SCHOOL HVAC UPGRADES Johnson Controls Medasys control upgrades 45,204 Addition of cooling to AHU-1 300,000
Reroute ductwork associated with AHU-1 to increase zoning capability 220,000
Replacement of heat wheel components for two AHUs installed in basement 600,000
Replace all Daikin outdoor units associated with VRF system 1,542,500
Arch/Engineering Design Fee 202,500
Construction Management Fee 135,000
Total 3,000,000</t>
  </si>
  <si>
    <t>Niagara Falls City School District 400800-01-0000</t>
  </si>
  <si>
    <t>FS10-A No 1 REVISED Attachment #2</t>
  </si>
  <si>
    <t>Code 40</t>
  </si>
  <si>
    <t>NIAGARA STREET SCHOOL AHU UPGRADES (2) 7500 CFM AHUS Increase filtration on AHUs to MERV 13 60,000
Rebuild hot water heating coils in each unit 188,000
Full rebuild (fans, coils, filters) of AHUs  76,250
Arch/Engineering Design Fee 15,250
Construction Management Fee 10,500
Total 350,000</t>
  </si>
  <si>
    <t>Construction of Inclusive Playground at Hyde Park Elementary School.  Parkitects play structure and accounterments $129,500, Installation of equipment, installation and materials fir rubber surfacing and fencing $104,000; demo of concrete and related site work $78,000; architect fees $8,500</t>
  </si>
  <si>
    <t>Re-surfacing of tennis and athletic outdoor surfaces perKPN Contract 201801-01 Color Coat six (6) Tennis Courts at NFHS Athletics Complex:
1.	Proposal includes washing entire court, surface preparation is important for adhesion of coating. Clean playing surface using CYCLONE TR5500 and the CYCLONE CY210 unit for pressure washing. This unit produces hot water and is equipped with a rotating high pressure washing unit capable of producing 4,000 PSI while controlling waste water. Property owners are responsible for a water source for power washer.
2.	Fill Bird Baths, will reduce puddling but will not eliminate bird baths completely.
3.	Install RITE WAY CRACK REPAIR SYSTEM UP TO 800 LF.RITEWAY CRACK REPAIR SYSTEM  Prevents the cracks from reflecting through only where it is installed. It does not prevent cracking from occurring in other areas of the court, or if existing cracks get longer beyond repair area. RITEWAY CRACK SYSTEM is designed to bridge the existing crack while staying permanently adhered to the court. This prevents the repair from humping. The fabric system is flexible and designed to expand &amp; contract. Depending on the movement a surface hair line cracks may occur, this is normal and is not a structural defect.
4.	Apply one (1) coat acrylic resurfacer with 60 mesh sand to entire area
5.	Apply two (2) coats color with 80 mesh sand to entire area.
6.	Stripe court with 2' white lines in accordance with USTA.</t>
  </si>
  <si>
    <t>Fieldturf USA, Inc  - Improvements to athletic courts support SEL, provide safer outdoor instructional areas, allow expansion of after school and summer physical activity in a fresh air environment and assists in retaining studnets by giving them opportunities to participate in activities that support instruction by keeping them engaged.  Students must maintain favorable academic grades to participate in extra curricular activities, provides incentives for students to participate in summer instruction when athletic component instroduced.</t>
  </si>
  <si>
    <t>Washing and Re-Striping Services for Track at NFHSPer Quote Dated 5/23/22*Pricing Based on Using NJPA/Sourcewell Cooperative Purchasing Contract #060518-AST*.  No itemization on quote - service purchased from cooperative bidding.</t>
  </si>
  <si>
    <t>Astroturf Corp  Provides same educational, social and emotional benefits as Fieldturf described herein.</t>
  </si>
  <si>
    <t>Clark Patterson Lee (CPL)  estimate Successful completion of NSS playground leaves only one elementary school (which is somewhat landlocked) without outdoor play and instructional space.  CPL survey of property determined 2 locations on the property for installation of inclusive playground and outdoor seating space for equity for all elementary students, fresh air play and instructional space alternatives to gym and classroom.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</si>
</sst>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 x14ac:knownFonts="1">
    <font>
      <sz val="11"/>
      <color theme="1"/>
      <name val="Calibri"/>
      <family val="2"/>
      <scheme val="minor"/>
    </font>
    <font>
      <sz val="10"/>
      <name val="Arial"/>
      <family val="2"/>
    </font>
    <font>
      <b/>
      <sz val="11"/>
      <color theme="1"/>
      <name val="Calibri"/>
      <family val="2"/>
      <scheme val="minor"/>
    </font>
    <font>
      <sz val="9"/>
      <color theme="1"/>
      <name val="Calibri"/>
      <family val="2"/>
      <scheme val="minor"/>
    </font>
  </fonts>
  <fills count="3">
    <fill>
      <patternFill patternType="none"/>
    </fill>
    <fill>
      <patternFill patternType="gray125"/>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0">
    <xf numFmtId="0" fontId="0" fillId="0" borderId="0" xfId="0"/>
    <xf numFmtId="2" fontId="0" fillId="0" borderId="1" xfId="0" applyNumberFormat="1" applyBorder="1" applyAlignment="1" applyProtection="1">
      <alignment vertical="center" wrapText="1"/>
      <protection locked="0"/>
    </xf>
    <xf numFmtId="3" fontId="0" fillId="0" borderId="0" xfId="0" applyNumberFormat="1"/>
    <xf numFmtId="2" fontId="1" fillId="0" borderId="1" xfId="0" applyNumberFormat="1" applyFont="1" applyBorder="1" applyAlignment="1" applyProtection="1">
      <alignment vertical="center" wrapText="1"/>
      <protection locked="0"/>
    </xf>
    <xf numFmtId="164" fontId="0" fillId="0" borderId="0" xfId="0" applyNumberFormat="1"/>
    <xf numFmtId="0" fontId="2" fillId="2" borderId="0" xfId="0" applyFont="1" applyFill="1" applyAlignment="1">
      <alignment horizontal="center" vertical="center"/>
    </xf>
    <xf numFmtId="2" fontId="2" fillId="2" borderId="2" xfId="0" applyNumberFormat="1" applyFont="1" applyFill="1" applyBorder="1" applyAlignment="1" applyProtection="1">
      <alignment horizontal="center" vertical="center" wrapText="1"/>
      <protection locked="0"/>
    </xf>
    <xf numFmtId="0" fontId="0" fillId="0" borderId="1" xfId="0" applyBorder="1" applyAlignment="1">
      <alignment wrapText="1"/>
    </xf>
    <xf numFmtId="38" fontId="0" fillId="0" borderId="1" xfId="0" applyNumberFormat="1" applyBorder="1"/>
    <xf numFmtId="0" fontId="0" fillId="0" borderId="1" xfId="0" applyBorder="1"/>
    <xf numFmtId="2" fontId="0" fillId="0" borderId="1" xfId="0" applyNumberFormat="1" applyFill="1" applyBorder="1" applyAlignment="1" applyProtection="1">
      <alignment vertical="center" wrapText="1"/>
      <protection locked="0"/>
    </xf>
    <xf numFmtId="0" fontId="0" fillId="0" borderId="1" xfId="0" applyFill="1" applyBorder="1" applyAlignment="1">
      <alignment wrapText="1"/>
    </xf>
    <xf numFmtId="3" fontId="0" fillId="0" borderId="1" xfId="0" applyNumberFormat="1" applyBorder="1"/>
    <xf numFmtId="38" fontId="0" fillId="0" borderId="1" xfId="0" applyNumberFormat="1" applyBorder="1" applyAlignment="1">
      <alignment wrapText="1"/>
    </xf>
    <xf numFmtId="38" fontId="0" fillId="0" borderId="1" xfId="0" applyNumberFormat="1" applyFill="1" applyBorder="1" applyAlignment="1">
      <alignment wrapText="1"/>
    </xf>
    <xf numFmtId="0" fontId="2" fillId="2" borderId="0" xfId="0" applyFont="1" applyFill="1" applyAlignment="1">
      <alignment horizontal="center" vertical="center" wrapText="1"/>
    </xf>
    <xf numFmtId="38" fontId="0" fillId="0" borderId="0" xfId="0" applyNumberFormat="1"/>
    <xf numFmtId="0" fontId="3" fillId="0" borderId="1" xfId="0" applyFont="1" applyFill="1" applyBorder="1" applyAlignment="1">
      <alignment wrapText="1"/>
    </xf>
    <xf numFmtId="0" fontId="0" fillId="0" borderId="0" xfId="0" applyBorder="1"/>
    <xf numFmtId="164" fontId="0" fillId="0" borderId="0" xfId="0" applyNumberFormat="1" applyBorder="1" applyAlignment="1" applyProtection="1">
      <alignment horizontal="righ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8C8AE-F3F2-4436-95E2-F9B5B8554957}">
  <dimension ref="A1:P45"/>
  <sheetViews>
    <sheetView tabSelected="1" topLeftCell="A38" workbookViewId="0">
      <selection activeCell="L32" sqref="L32"/>
    </sheetView>
  </sheetViews>
  <sheetFormatPr defaultRowHeight="15" x14ac:dyDescent="0.25"/>
  <cols>
    <col min="1" max="1" width="26.28515625" customWidth="1"/>
    <col min="2" max="2" width="49.140625" customWidth="1"/>
    <col min="3" max="3" width="13.7109375" customWidth="1"/>
    <col min="4" max="4" width="12.140625" customWidth="1"/>
    <col min="5" max="5" width="11.140625" customWidth="1"/>
    <col min="12" max="12" width="17.7109375" customWidth="1"/>
  </cols>
  <sheetData>
    <row r="1" spans="1:5" x14ac:dyDescent="0.25">
      <c r="A1" t="s">
        <v>62</v>
      </c>
    </row>
    <row r="2" spans="1:5" x14ac:dyDescent="0.25">
      <c r="A2" t="s">
        <v>59</v>
      </c>
    </row>
    <row r="3" spans="1:5" x14ac:dyDescent="0.25">
      <c r="A3" t="s">
        <v>63</v>
      </c>
    </row>
    <row r="4" spans="1:5" x14ac:dyDescent="0.25">
      <c r="A4" t="s">
        <v>64</v>
      </c>
    </row>
    <row r="6" spans="1:5" ht="30" x14ac:dyDescent="0.25">
      <c r="A6" s="6" t="s">
        <v>0</v>
      </c>
      <c r="B6" s="5" t="s">
        <v>7</v>
      </c>
      <c r="C6" s="15" t="s">
        <v>60</v>
      </c>
      <c r="D6" s="5" t="s">
        <v>8</v>
      </c>
      <c r="E6" s="5" t="s">
        <v>9</v>
      </c>
    </row>
    <row r="7" spans="1:5" ht="45" x14ac:dyDescent="0.25">
      <c r="A7" s="1" t="s">
        <v>1</v>
      </c>
      <c r="B7" s="7" t="s">
        <v>15</v>
      </c>
      <c r="C7" s="13">
        <v>36000</v>
      </c>
      <c r="D7" s="8">
        <v>-24000</v>
      </c>
      <c r="E7" s="8">
        <v>12000</v>
      </c>
    </row>
    <row r="8" spans="1:5" ht="30" x14ac:dyDescent="0.25">
      <c r="A8" s="1" t="s">
        <v>2</v>
      </c>
      <c r="B8" s="7" t="s">
        <v>10</v>
      </c>
      <c r="C8" s="13">
        <v>44775</v>
      </c>
      <c r="D8" s="8">
        <v>-41025</v>
      </c>
      <c r="E8" s="8">
        <v>3750</v>
      </c>
    </row>
    <row r="9" spans="1:5" ht="30" x14ac:dyDescent="0.25">
      <c r="A9" s="1" t="s">
        <v>3</v>
      </c>
      <c r="B9" s="9" t="s">
        <v>11</v>
      </c>
      <c r="C9" s="8">
        <v>237300</v>
      </c>
      <c r="D9" s="8">
        <v>0</v>
      </c>
      <c r="E9" s="8">
        <v>237300</v>
      </c>
    </row>
    <row r="10" spans="1:5" ht="30" x14ac:dyDescent="0.25">
      <c r="A10" s="1" t="s">
        <v>4</v>
      </c>
      <c r="B10" s="7" t="s">
        <v>12</v>
      </c>
      <c r="C10" s="13">
        <v>73608</v>
      </c>
      <c r="D10" s="8">
        <f>54000-73608</f>
        <v>-19608</v>
      </c>
      <c r="E10" s="8">
        <v>54000</v>
      </c>
    </row>
    <row r="11" spans="1:5" x14ac:dyDescent="0.25">
      <c r="A11" s="1" t="s">
        <v>5</v>
      </c>
      <c r="B11" s="7" t="s">
        <v>11</v>
      </c>
      <c r="C11" s="13">
        <v>273700</v>
      </c>
      <c r="D11" s="8">
        <v>0</v>
      </c>
      <c r="E11" s="8">
        <v>273700</v>
      </c>
    </row>
    <row r="12" spans="1:5" ht="30" x14ac:dyDescent="0.25">
      <c r="A12" s="1" t="s">
        <v>6</v>
      </c>
      <c r="B12" s="7" t="s">
        <v>13</v>
      </c>
      <c r="C12" s="13">
        <v>120000</v>
      </c>
      <c r="D12" s="8">
        <f>52200-120000</f>
        <v>-67800</v>
      </c>
      <c r="E12" s="8">
        <f>20000+20000+12200</f>
        <v>52200</v>
      </c>
    </row>
    <row r="13" spans="1:5" ht="30" x14ac:dyDescent="0.25">
      <c r="A13" s="10" t="s">
        <v>19</v>
      </c>
      <c r="B13" s="7" t="s">
        <v>20</v>
      </c>
      <c r="C13" s="13">
        <v>0</v>
      </c>
      <c r="D13" s="8">
        <f>3750*4</f>
        <v>15000</v>
      </c>
      <c r="E13" s="8">
        <f>3750*4</f>
        <v>15000</v>
      </c>
    </row>
    <row r="14" spans="1:5" ht="30" x14ac:dyDescent="0.25">
      <c r="A14" s="10" t="s">
        <v>21</v>
      </c>
      <c r="B14" s="11" t="s">
        <v>23</v>
      </c>
      <c r="C14" s="14">
        <v>0</v>
      </c>
      <c r="D14" s="8">
        <v>17000</v>
      </c>
      <c r="E14" s="8">
        <v>17000</v>
      </c>
    </row>
    <row r="15" spans="1:5" ht="30" x14ac:dyDescent="0.25">
      <c r="A15" s="10" t="s">
        <v>24</v>
      </c>
      <c r="B15" s="11" t="s">
        <v>14</v>
      </c>
      <c r="C15" s="14">
        <v>0</v>
      </c>
      <c r="D15" s="8">
        <v>15000</v>
      </c>
      <c r="E15" s="8">
        <v>15000</v>
      </c>
    </row>
    <row r="16" spans="1:5" x14ac:dyDescent="0.25">
      <c r="A16" s="10" t="s">
        <v>22</v>
      </c>
      <c r="B16" s="11" t="s">
        <v>25</v>
      </c>
      <c r="C16" s="14">
        <v>0</v>
      </c>
      <c r="D16" s="8">
        <v>35000</v>
      </c>
      <c r="E16" s="8">
        <v>35000</v>
      </c>
    </row>
    <row r="17" spans="1:16" ht="30" x14ac:dyDescent="0.25">
      <c r="A17" s="10" t="s">
        <v>26</v>
      </c>
      <c r="B17" s="11" t="s">
        <v>27</v>
      </c>
      <c r="C17" s="14">
        <v>0</v>
      </c>
      <c r="D17" s="8">
        <f>6*2100</f>
        <v>12600</v>
      </c>
      <c r="E17" s="8">
        <v>12600</v>
      </c>
    </row>
    <row r="18" spans="1:16" ht="30" x14ac:dyDescent="0.25">
      <c r="A18" s="10" t="s">
        <v>28</v>
      </c>
      <c r="B18" s="11" t="s">
        <v>29</v>
      </c>
      <c r="C18" s="14">
        <v>0</v>
      </c>
      <c r="D18" s="8">
        <f>900*30</f>
        <v>27000</v>
      </c>
      <c r="E18" s="8">
        <v>27000</v>
      </c>
    </row>
    <row r="19" spans="1:16" ht="30" x14ac:dyDescent="0.25">
      <c r="A19" s="10" t="s">
        <v>30</v>
      </c>
      <c r="B19" s="11" t="s">
        <v>31</v>
      </c>
      <c r="C19" s="14">
        <v>0</v>
      </c>
      <c r="D19" s="8">
        <f>16*1500</f>
        <v>24000</v>
      </c>
      <c r="E19" s="8">
        <v>24000</v>
      </c>
    </row>
    <row r="20" spans="1:16" ht="30" x14ac:dyDescent="0.25">
      <c r="A20" s="10" t="s">
        <v>32</v>
      </c>
      <c r="B20" s="11" t="s">
        <v>16</v>
      </c>
      <c r="C20" s="14">
        <v>0</v>
      </c>
      <c r="D20" s="8">
        <f>36000*3</f>
        <v>108000</v>
      </c>
      <c r="E20" s="8">
        <v>108000</v>
      </c>
    </row>
    <row r="21" spans="1:16" ht="30" x14ac:dyDescent="0.25">
      <c r="A21" s="10" t="s">
        <v>33</v>
      </c>
      <c r="B21" s="11" t="s">
        <v>17</v>
      </c>
      <c r="C21" s="14">
        <v>0</v>
      </c>
      <c r="D21" s="8">
        <f>20000+8904</f>
        <v>28904</v>
      </c>
      <c r="E21" s="8">
        <v>28904</v>
      </c>
    </row>
    <row r="22" spans="1:16" ht="30" x14ac:dyDescent="0.25">
      <c r="A22" s="10" t="s">
        <v>34</v>
      </c>
      <c r="B22" s="11" t="s">
        <v>35</v>
      </c>
      <c r="C22" s="14">
        <v>0</v>
      </c>
      <c r="D22" s="8">
        <f>550*10</f>
        <v>5500</v>
      </c>
      <c r="E22" s="8">
        <v>5500</v>
      </c>
    </row>
    <row r="23" spans="1:16" x14ac:dyDescent="0.25">
      <c r="A23" s="10" t="s">
        <v>36</v>
      </c>
      <c r="B23" s="11" t="s">
        <v>39</v>
      </c>
      <c r="C23" s="14">
        <v>0</v>
      </c>
      <c r="D23" s="8">
        <f>12000*3</f>
        <v>36000</v>
      </c>
      <c r="E23" s="8">
        <v>36000</v>
      </c>
    </row>
    <row r="24" spans="1:16" ht="30" x14ac:dyDescent="0.25">
      <c r="A24" s="10" t="s">
        <v>37</v>
      </c>
      <c r="B24" s="11" t="s">
        <v>40</v>
      </c>
      <c r="C24" s="14">
        <v>0</v>
      </c>
      <c r="D24" s="8">
        <v>30000</v>
      </c>
      <c r="E24" s="8">
        <v>30000</v>
      </c>
    </row>
    <row r="25" spans="1:16" x14ac:dyDescent="0.25">
      <c r="A25" s="10" t="s">
        <v>38</v>
      </c>
      <c r="B25" s="11" t="s">
        <v>41</v>
      </c>
      <c r="C25" s="14">
        <v>0</v>
      </c>
      <c r="D25" s="8">
        <f>2800*3</f>
        <v>8400</v>
      </c>
      <c r="E25" s="8">
        <v>8400</v>
      </c>
    </row>
    <row r="26" spans="1:16" ht="30" x14ac:dyDescent="0.25">
      <c r="A26" s="10" t="s">
        <v>42</v>
      </c>
      <c r="B26" s="11" t="s">
        <v>18</v>
      </c>
      <c r="C26" s="14">
        <v>0</v>
      </c>
      <c r="D26" s="8">
        <f>2700*28</f>
        <v>75600</v>
      </c>
      <c r="E26" s="8">
        <v>75600</v>
      </c>
    </row>
    <row r="27" spans="1:16" x14ac:dyDescent="0.25">
      <c r="A27" s="10" t="s">
        <v>22</v>
      </c>
      <c r="B27" s="11" t="s">
        <v>43</v>
      </c>
      <c r="C27" s="14">
        <v>0</v>
      </c>
      <c r="D27" s="8">
        <v>41210</v>
      </c>
      <c r="E27" s="8">
        <v>41210</v>
      </c>
    </row>
    <row r="28" spans="1:16" ht="30" x14ac:dyDescent="0.25">
      <c r="A28" s="10" t="s">
        <v>44</v>
      </c>
      <c r="B28" s="11" t="s">
        <v>45</v>
      </c>
      <c r="C28" s="14">
        <v>0</v>
      </c>
      <c r="D28" s="8">
        <v>90000</v>
      </c>
      <c r="E28" s="8">
        <v>90000</v>
      </c>
    </row>
    <row r="29" spans="1:16" x14ac:dyDescent="0.25">
      <c r="A29" s="10" t="s">
        <v>46</v>
      </c>
      <c r="B29" s="11" t="s">
        <v>47</v>
      </c>
      <c r="C29" s="14">
        <v>0</v>
      </c>
      <c r="D29" s="8">
        <f>2000*275</f>
        <v>550000</v>
      </c>
      <c r="E29" s="8">
        <v>550000</v>
      </c>
      <c r="K29" s="18"/>
      <c r="L29" s="18"/>
      <c r="M29" s="18"/>
    </row>
    <row r="30" spans="1:16" ht="240" x14ac:dyDescent="0.25">
      <c r="A30" s="1" t="s">
        <v>48</v>
      </c>
      <c r="B30" s="11" t="s">
        <v>51</v>
      </c>
      <c r="C30" s="14">
        <v>2500000</v>
      </c>
      <c r="D30" s="8">
        <f>5000000-2500000</f>
        <v>2500000</v>
      </c>
      <c r="E30" s="8">
        <v>5000000</v>
      </c>
      <c r="K30" s="18"/>
      <c r="L30" s="19"/>
      <c r="M30" s="18"/>
    </row>
    <row r="31" spans="1:16" ht="30" x14ac:dyDescent="0.25">
      <c r="A31" s="1" t="s">
        <v>52</v>
      </c>
      <c r="B31" s="11" t="s">
        <v>53</v>
      </c>
      <c r="C31" s="14">
        <v>190182</v>
      </c>
      <c r="D31" s="8">
        <f>234587-190182</f>
        <v>44405</v>
      </c>
      <c r="E31" s="8">
        <f>232384+2203</f>
        <v>234587</v>
      </c>
      <c r="K31" s="18"/>
      <c r="L31" s="19"/>
      <c r="M31" s="18"/>
      <c r="P31" s="4"/>
    </row>
    <row r="32" spans="1:16" ht="30" x14ac:dyDescent="0.25">
      <c r="A32" s="1" t="s">
        <v>57</v>
      </c>
      <c r="B32" s="11" t="s">
        <v>54</v>
      </c>
      <c r="C32" s="14">
        <v>86402</v>
      </c>
      <c r="D32" s="8">
        <f>5000-86402</f>
        <v>-81402</v>
      </c>
      <c r="E32" s="8">
        <v>5000</v>
      </c>
      <c r="H32" s="16">
        <f>+E31+E32</f>
        <v>239587</v>
      </c>
      <c r="K32" s="18"/>
      <c r="L32" s="19"/>
      <c r="M32" s="18"/>
    </row>
    <row r="33" spans="1:13" ht="30" x14ac:dyDescent="0.25">
      <c r="A33" s="1" t="s">
        <v>49</v>
      </c>
      <c r="B33" s="11" t="s">
        <v>55</v>
      </c>
      <c r="C33" s="14">
        <v>23416</v>
      </c>
      <c r="D33" s="8">
        <f>0-23416</f>
        <v>-23416</v>
      </c>
      <c r="E33" s="8">
        <v>0</v>
      </c>
      <c r="K33" s="18"/>
      <c r="L33" s="19"/>
      <c r="M33" s="18"/>
    </row>
    <row r="34" spans="1:13" ht="30" x14ac:dyDescent="0.25">
      <c r="A34" s="3" t="s">
        <v>50</v>
      </c>
      <c r="B34" s="11" t="s">
        <v>56</v>
      </c>
      <c r="C34" s="14">
        <v>70000</v>
      </c>
      <c r="D34" s="8">
        <v>-70000</v>
      </c>
      <c r="E34" s="8">
        <v>0</v>
      </c>
      <c r="K34" s="18"/>
      <c r="L34" s="19"/>
      <c r="M34" s="18"/>
    </row>
    <row r="35" spans="1:13" ht="335.25" customHeight="1" x14ac:dyDescent="0.25">
      <c r="A35" s="10" t="s">
        <v>68</v>
      </c>
      <c r="B35" s="17" t="s">
        <v>67</v>
      </c>
      <c r="C35" s="14">
        <v>0</v>
      </c>
      <c r="D35" s="8">
        <v>92358</v>
      </c>
      <c r="E35" s="8">
        <v>92358</v>
      </c>
    </row>
    <row r="36" spans="1:13" ht="285.75" customHeight="1" x14ac:dyDescent="0.25">
      <c r="A36" s="1" t="s">
        <v>71</v>
      </c>
      <c r="B36" s="11" t="s">
        <v>66</v>
      </c>
      <c r="C36" s="14">
        <v>0</v>
      </c>
      <c r="D36" s="8">
        <v>320000</v>
      </c>
      <c r="E36" s="8">
        <v>320000</v>
      </c>
    </row>
    <row r="37" spans="1:13" ht="75" x14ac:dyDescent="0.25">
      <c r="A37" s="10" t="s">
        <v>70</v>
      </c>
      <c r="B37" s="7" t="s">
        <v>69</v>
      </c>
      <c r="C37" s="13">
        <v>0</v>
      </c>
      <c r="D37" s="8">
        <v>35779</v>
      </c>
      <c r="E37" s="8">
        <v>35779</v>
      </c>
    </row>
    <row r="38" spans="1:13" ht="135" x14ac:dyDescent="0.25">
      <c r="A38" s="1" t="s">
        <v>48</v>
      </c>
      <c r="B38" s="7" t="s">
        <v>58</v>
      </c>
      <c r="C38" s="13">
        <v>0</v>
      </c>
      <c r="D38" s="8">
        <v>1500000</v>
      </c>
      <c r="E38" s="8">
        <v>1500000</v>
      </c>
    </row>
    <row r="39" spans="1:13" ht="120" x14ac:dyDescent="0.25">
      <c r="A39" s="1" t="s">
        <v>48</v>
      </c>
      <c r="B39" s="7" t="s">
        <v>65</v>
      </c>
      <c r="C39" s="13">
        <v>0</v>
      </c>
      <c r="D39" s="8">
        <v>350000</v>
      </c>
      <c r="E39" s="8">
        <v>350000</v>
      </c>
    </row>
    <row r="40" spans="1:13" ht="180" x14ac:dyDescent="0.25">
      <c r="A40" s="1" t="s">
        <v>48</v>
      </c>
      <c r="B40" s="7" t="s">
        <v>61</v>
      </c>
      <c r="C40" s="13">
        <v>0</v>
      </c>
      <c r="D40" s="12">
        <f>3000000+45204</f>
        <v>3045204</v>
      </c>
      <c r="E40" s="12">
        <f>3000000+45204</f>
        <v>3045204</v>
      </c>
    </row>
    <row r="41" spans="1:13" x14ac:dyDescent="0.25">
      <c r="A41" s="9"/>
      <c r="B41" s="9"/>
      <c r="C41" s="8">
        <f>SUM(C7:C40)</f>
        <v>3655383</v>
      </c>
      <c r="D41" s="12">
        <f>SUM(D7:D40)</f>
        <v>8679709</v>
      </c>
      <c r="E41" s="12">
        <f>SUM(E7:E40)</f>
        <v>12335092</v>
      </c>
    </row>
    <row r="42" spans="1:13" x14ac:dyDescent="0.25">
      <c r="D42" s="2"/>
      <c r="E42" s="2"/>
    </row>
    <row r="43" spans="1:13" x14ac:dyDescent="0.25">
      <c r="D43" s="2"/>
      <c r="E43" s="2"/>
    </row>
    <row r="44" spans="1:13" x14ac:dyDescent="0.25">
      <c r="D44" s="2"/>
      <c r="E44" s="2"/>
    </row>
    <row r="45" spans="1:13" x14ac:dyDescent="0.25">
      <c r="D45" s="2"/>
      <c r="E45" s="2"/>
    </row>
  </sheetData>
  <dataValidations count="1">
    <dataValidation type="whole" operator="greaterThanOrEqual" allowBlank="1" showInputMessage="1" showErrorMessage="1" sqref="L30:L34" xr:uid="{0A51AAB7-7674-425A-A473-88EF37BDF4B1}">
      <formula1>0</formula1>
    </dataValidation>
  </dataValidations>
  <pageMargins left="0.7" right="0.7" top="0.75" bottom="0.75" header="0.3" footer="0.3"/>
  <pageSetup scale="80" orientation="portrait" r:id="rId1"/>
  <headerFooter>
    <oddFooter>&amp;C&amp;P of &amp;N&amp;R&amp;F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Holody</dc:creator>
  <cp:lastModifiedBy>Rebecca Holody</cp:lastModifiedBy>
  <cp:lastPrinted>2022-09-03T12:55:15Z</cp:lastPrinted>
  <dcterms:created xsi:type="dcterms:W3CDTF">2022-08-26T20:11:55Z</dcterms:created>
  <dcterms:modified xsi:type="dcterms:W3CDTF">2022-11-09T13:06:20Z</dcterms:modified>
</cp:coreProperties>
</file>